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Moskino Sobytiye\Мар-01-2 Проекты документов для проведения закупок\SOB-37 Эксплуатация катка и горки\"/>
    </mc:Choice>
  </mc:AlternateContent>
  <xr:revisionPtr revIDLastSave="0" documentId="13_ncr:1_{0B16B1D1-AA45-4B1A-96F7-488EDA3A09E5}" xr6:coauthVersionLast="47" xr6:coauthVersionMax="47" xr10:uidLastSave="{00000000-0000-0000-0000-000000000000}"/>
  <bookViews>
    <workbookView xWindow="7095" yWindow="7035" windowWidth="28800" windowHeight="15225" xr2:uid="{00000000-000D-0000-FFFF-FFFF00000000}"/>
  </bookViews>
  <sheets>
    <sheet name="П" sheetId="3" r:id="rId1"/>
  </sheets>
  <definedNames>
    <definedName name="_xlnm.Print_Area" localSheetId="0">П!$A$1:$L$27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9" i="3" l="1"/>
  <c r="G15" i="3" l="1"/>
  <c r="J16" i="3" s="1"/>
  <c r="K15" i="3" s="1"/>
  <c r="E15" i="3"/>
  <c r="G13" i="3"/>
  <c r="J14" i="3" s="1"/>
  <c r="K13" i="3" s="1"/>
  <c r="E13" i="3"/>
  <c r="H13" i="3" l="1"/>
  <c r="L13" i="3" s="1"/>
  <c r="J13" i="3"/>
  <c r="H15" i="3"/>
  <c r="L15" i="3" s="1"/>
  <c r="J15" i="3"/>
  <c r="G17" i="3" l="1"/>
  <c r="J18" i="3" s="1"/>
  <c r="K17" i="3" s="1"/>
  <c r="E17" i="3"/>
  <c r="G11" i="3"/>
  <c r="J12" i="3" s="1"/>
  <c r="K11" i="3" s="1"/>
  <c r="E11" i="3"/>
  <c r="G9" i="3"/>
  <c r="J10" i="3" s="1"/>
  <c r="K9" i="3" s="1"/>
  <c r="E9" i="3"/>
  <c r="J11" i="3" l="1"/>
  <c r="H11" i="3"/>
  <c r="L11" i="3" s="1"/>
  <c r="H17" i="3"/>
  <c r="L17" i="3" s="1"/>
  <c r="J17" i="3"/>
  <c r="H9" i="3"/>
  <c r="L9" i="3" s="1"/>
  <c r="J9" i="3"/>
  <c r="L19" i="3" l="1"/>
  <c r="L21" i="3" s="1"/>
  <c r="L20" i="3" l="1"/>
  <c r="L22" i="3" s="1"/>
  <c r="L25" i="3" s="1"/>
  <c r="L26" i="3" l="1"/>
  <c r="L27" i="3" s="1"/>
</calcChain>
</file>

<file path=xl/sharedStrings.xml><?xml version="1.0" encoding="utf-8"?>
<sst xmlns="http://schemas.openxmlformats.org/spreadsheetml/2006/main" count="31" uniqueCount="31">
  <si>
    <t>Итого ФОТ</t>
  </si>
  <si>
    <t>№ п/п</t>
  </si>
  <si>
    <t>Сметная прибыль (10%)</t>
  </si>
  <si>
    <t>Наименование виды услуг</t>
  </si>
  <si>
    <t>Кол-во чел. в смену</t>
  </si>
  <si>
    <t xml:space="preserve">Праздничные дни  </t>
  </si>
  <si>
    <t>Расчет доплаты за праздничные дни  ( с учетом работы в ночное время)</t>
  </si>
  <si>
    <t>12 часовой рабочий день</t>
  </si>
  <si>
    <t>Итого (Норма оплаты по ставке 2 )</t>
  </si>
  <si>
    <t>Заточник коньков (4 разряд)</t>
  </si>
  <si>
    <t>Слесарь по обслуживанию и ремонту оборудования (холодильного) (5 разряд)</t>
  </si>
  <si>
    <t>Уборщик территории (1 разряд) каток</t>
  </si>
  <si>
    <t>Уборщик территории (1 разряд) горка</t>
  </si>
  <si>
    <t>В период с 01.01.2026 по 01.03.2026</t>
  </si>
  <si>
    <t xml:space="preserve">Общее количество дней </t>
  </si>
  <si>
    <t>Общее кол-во часов: с 10:00 до 22:00
12 часов (К5=К4*12)</t>
  </si>
  <si>
    <t>НДС 22%</t>
  </si>
  <si>
    <t>Итого за период с 01.01.2026 по 01.03.2026, без НДС</t>
  </si>
  <si>
    <t>Тариф, руб за чел. час 
(К7=(ЗП(К6)/21 средн/8 час)) с 10 часов -22 часов 
(К7)</t>
  </si>
  <si>
    <t>Итого за период</t>
  </si>
  <si>
    <t>Итого оплата за праздничные дни 
(К11=К3*К9*К10)</t>
  </si>
  <si>
    <t>Итого оплата за будние дни (К8=К3*К5*К7)</t>
  </si>
  <si>
    <t>Итого с учетом НР и СМ</t>
  </si>
  <si>
    <t>Аренда ледозаливочной машины</t>
  </si>
  <si>
    <t>ЗП (СН-2012) месяц. (К6)</t>
  </si>
  <si>
    <t>Всего за период с 01.01.2026 по 01.03.2026</t>
  </si>
  <si>
    <r>
      <rPr>
        <b/>
        <sz val="18"/>
        <rFont val="Times New Roman"/>
        <family val="1"/>
        <charset val="204"/>
      </rPr>
      <t>Расчет начальной (максимальной) цены договора</t>
    </r>
    <r>
      <rPr>
        <sz val="18"/>
        <rFont val="Times New Roman"/>
        <family val="1"/>
        <charset val="204"/>
      </rPr>
      <t xml:space="preserve">
на оказание услуг по содержанию катка с искусственным льдом, административно-бытовых помещений на катке и тюбинговой горки
Затратный метод.</t>
    </r>
  </si>
  <si>
    <t>Приложение к протоколу начальной (максимальной) цены договора (цены лота)</t>
  </si>
  <si>
    <t>Машинист холодильных установок (заливщик катка) (5 разряд)</t>
  </si>
  <si>
    <t>Накладные расходы (70%) включая отчисления от ЗП</t>
  </si>
  <si>
    <t>Носки бахилы из спанбонда, одноразовые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</si>
</sst>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>
      <alignment horizontal="right" vertical="top" wrapText="1"/>
    </xf>
  </cellStyleXfs>
  <cellXfs count="60">
    <xf numFmtId="0" fontId="0" fillId="0" borderId="0" xfId="0"/>
    <xf numFmtId="4" fontId="3" fillId="0" borderId="0" xfId="1" applyNumberFormat="1" applyFont="1" applyAlignment="1">
      <alignment horizontal="right" vertical="top" wrapText="1"/>
    </xf>
    <xf numFmtId="4" fontId="3" fillId="0" borderId="0" xfId="1" applyNumberFormat="1" applyFont="1"/>
    <xf numFmtId="0" fontId="3" fillId="0" borderId="0" xfId="1" applyFont="1"/>
    <xf numFmtId="4" fontId="3" fillId="0" borderId="0" xfId="1" applyNumberFormat="1" applyFont="1" applyAlignment="1">
      <alignment horizontal="right" vertical="top"/>
    </xf>
    <xf numFmtId="4" fontId="4" fillId="0" borderId="0" xfId="1" applyNumberFormat="1" applyFont="1" applyAlignment="1">
      <alignment horizontal="right" vertical="top" wrapText="1"/>
    </xf>
    <xf numFmtId="4" fontId="3" fillId="0" borderId="0" xfId="1" applyNumberFormat="1" applyFont="1" applyAlignment="1">
      <alignment horizontal="right" vertical="center" wrapText="1"/>
    </xf>
    <xf numFmtId="4" fontId="3" fillId="0" borderId="0" xfId="1" applyNumberFormat="1" applyFont="1" applyAlignment="1">
      <alignment vertical="center"/>
    </xf>
    <xf numFmtId="164" fontId="3" fillId="0" borderId="0" xfId="1" applyNumberFormat="1" applyFont="1"/>
    <xf numFmtId="4" fontId="3" fillId="0" borderId="0" xfId="1" quotePrefix="1" applyNumberFormat="1" applyFont="1"/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right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4" fontId="16" fillId="0" borderId="0" xfId="1" applyNumberFormat="1" applyFont="1" applyAlignment="1">
      <alignment horizontal="center" vertical="center" wrapText="1"/>
    </xf>
    <xf numFmtId="4" fontId="16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" fontId="11" fillId="0" borderId="11" xfId="0" applyNumberFormat="1" applyFont="1" applyBorder="1"/>
    <xf numFmtId="4" fontId="11" fillId="0" borderId="13" xfId="0" applyNumberFormat="1" applyFont="1" applyBorder="1" applyAlignment="1">
      <alignment horizontal="center" vertical="center" wrapText="1"/>
    </xf>
    <xf numFmtId="0" fontId="11" fillId="0" borderId="14" xfId="0" applyFont="1" applyBorder="1"/>
    <xf numFmtId="2" fontId="5" fillId="0" borderId="3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3" fontId="5" fillId="0" borderId="3" xfId="1" applyNumberFormat="1" applyFont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12" fillId="0" borderId="4" xfId="1" applyFont="1" applyBorder="1" applyAlignment="1">
      <alignment horizontal="right" vertical="center" wrapText="1"/>
    </xf>
    <xf numFmtId="0" fontId="12" fillId="0" borderId="5" xfId="1" applyFont="1" applyBorder="1" applyAlignment="1">
      <alignment horizontal="righ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7" xfId="1" applyFont="1" applyBorder="1" applyAlignment="1">
      <alignment horizontal="right" vertical="center" wrapText="1"/>
    </xf>
    <xf numFmtId="0" fontId="13" fillId="0" borderId="8" xfId="1" applyFont="1" applyBorder="1" applyAlignment="1">
      <alignment horizontal="right" vertical="center" wrapText="1"/>
    </xf>
    <xf numFmtId="0" fontId="13" fillId="0" borderId="9" xfId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 wrapText="1"/>
    </xf>
    <xf numFmtId="2" fontId="12" fillId="0" borderId="6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/>
    <xf numFmtId="164" fontId="2" fillId="0" borderId="3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</cellXfs>
  <cellStyles count="3">
    <cellStyle name="Итоги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7"/>
  <sheetViews>
    <sheetView tabSelected="1" view="pageBreakPreview" topLeftCell="C1" zoomScale="70" zoomScaleNormal="130" zoomScaleSheetLayoutView="70" workbookViewId="0">
      <selection activeCell="L29" sqref="L29"/>
    </sheetView>
  </sheetViews>
  <sheetFormatPr defaultColWidth="8.85546875" defaultRowHeight="15" x14ac:dyDescent="0.25"/>
  <cols>
    <col min="1" max="1" width="7.140625" style="3" customWidth="1"/>
    <col min="2" max="2" width="62.5703125" style="3" customWidth="1"/>
    <col min="3" max="3" width="12.28515625" style="3" customWidth="1"/>
    <col min="4" max="4" width="21.42578125" style="3" customWidth="1"/>
    <col min="5" max="5" width="25.28515625" style="3" customWidth="1"/>
    <col min="6" max="6" width="17" style="3" customWidth="1"/>
    <col min="7" max="7" width="20.85546875" style="3" customWidth="1"/>
    <col min="8" max="8" width="16.5703125" style="3" customWidth="1"/>
    <col min="9" max="9" width="14" style="3" customWidth="1"/>
    <col min="10" max="10" width="22.140625" style="3" customWidth="1"/>
    <col min="11" max="11" width="20.85546875" style="8" customWidth="1"/>
    <col min="12" max="12" width="21.42578125" style="3" customWidth="1"/>
    <col min="13" max="13" width="14.140625" style="4" bestFit="1" customWidth="1"/>
    <col min="14" max="14" width="35.7109375" style="2" customWidth="1"/>
    <col min="15" max="15" width="14.140625" style="2" customWidth="1"/>
    <col min="16" max="16" width="13.28515625" style="3" bestFit="1" customWidth="1"/>
    <col min="17" max="16384" width="8.85546875" style="3"/>
  </cols>
  <sheetData>
    <row r="1" spans="1:13" x14ac:dyDescent="0.25">
      <c r="I1" s="19" t="s">
        <v>27</v>
      </c>
    </row>
    <row r="2" spans="1:13" customFormat="1" ht="88.5" customHeight="1" x14ac:dyDescent="0.25">
      <c r="A2" s="52" t="s">
        <v>26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customFormat="1" ht="9.75" customHeight="1" thickBot="1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 ht="75.75" customHeight="1" thickBot="1" x14ac:dyDescent="0.3">
      <c r="A4" s="54" t="s">
        <v>1</v>
      </c>
      <c r="B4" s="54" t="s">
        <v>3</v>
      </c>
      <c r="C4" s="54" t="s">
        <v>4</v>
      </c>
      <c r="D4" s="56" t="s">
        <v>14</v>
      </c>
      <c r="E4" s="54" t="s">
        <v>15</v>
      </c>
      <c r="F4" s="54" t="s">
        <v>24</v>
      </c>
      <c r="G4" s="54" t="s">
        <v>18</v>
      </c>
      <c r="H4" s="54" t="s">
        <v>21</v>
      </c>
      <c r="I4" s="54" t="s">
        <v>5</v>
      </c>
      <c r="J4" s="10" t="s">
        <v>6</v>
      </c>
      <c r="K4" s="58" t="s">
        <v>20</v>
      </c>
      <c r="L4" s="54" t="s">
        <v>19</v>
      </c>
      <c r="M4" s="5"/>
    </row>
    <row r="5" spans="1:13" ht="76.5" customHeight="1" thickBot="1" x14ac:dyDescent="0.3">
      <c r="A5" s="55"/>
      <c r="B5" s="55"/>
      <c r="C5" s="55"/>
      <c r="D5" s="57"/>
      <c r="E5" s="55"/>
      <c r="F5" s="55"/>
      <c r="G5" s="55"/>
      <c r="H5" s="55"/>
      <c r="I5" s="55"/>
      <c r="J5" s="10" t="s">
        <v>8</v>
      </c>
      <c r="K5" s="59"/>
      <c r="L5" s="55"/>
      <c r="M5" s="5"/>
    </row>
    <row r="6" spans="1:13" ht="19.5" thickBo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5"/>
    </row>
    <row r="7" spans="1:13" s="2" customFormat="1" ht="22.5" customHeight="1" thickBot="1" x14ac:dyDescent="0.3">
      <c r="A7" s="37" t="s">
        <v>13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9"/>
      <c r="M7" s="5"/>
    </row>
    <row r="8" spans="1:13" s="2" customFormat="1" ht="22.5" customHeight="1" thickBot="1" x14ac:dyDescent="0.3">
      <c r="A8" s="37" t="s">
        <v>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  <c r="M8" s="5"/>
    </row>
    <row r="9" spans="1:13" s="2" customFormat="1" ht="24.95" customHeight="1" thickBot="1" x14ac:dyDescent="0.3">
      <c r="A9" s="22">
        <v>1</v>
      </c>
      <c r="B9" s="24" t="s">
        <v>28</v>
      </c>
      <c r="C9" s="26">
        <v>3</v>
      </c>
      <c r="D9" s="22">
        <v>24</v>
      </c>
      <c r="E9" s="22">
        <f>12*D9</f>
        <v>288</v>
      </c>
      <c r="F9" s="28">
        <v>117037</v>
      </c>
      <c r="G9" s="30">
        <f>ROUND(F9/21/8,2)</f>
        <v>696.65</v>
      </c>
      <c r="H9" s="20">
        <f>G9*E9*C9</f>
        <v>601905.6</v>
      </c>
      <c r="I9" s="32">
        <v>9</v>
      </c>
      <c r="J9" s="11" t="str">
        <f>"2*12*"&amp;G9&amp;""</f>
        <v>2*12*696,65</v>
      </c>
      <c r="K9" s="20">
        <f>J10*I9*C9</f>
        <v>451429.19999999995</v>
      </c>
      <c r="L9" s="20">
        <f>ROUND(H9+K9,2)</f>
        <v>1053334.8</v>
      </c>
      <c r="M9" s="1"/>
    </row>
    <row r="10" spans="1:13" s="2" customFormat="1" ht="24.95" customHeight="1" thickBot="1" x14ac:dyDescent="0.3">
      <c r="A10" s="23"/>
      <c r="B10" s="25"/>
      <c r="C10" s="27"/>
      <c r="D10" s="23"/>
      <c r="E10" s="23"/>
      <c r="F10" s="29"/>
      <c r="G10" s="31"/>
      <c r="H10" s="21"/>
      <c r="I10" s="33"/>
      <c r="J10" s="11">
        <f>ROUND(2*12*G9,2)</f>
        <v>16719.599999999999</v>
      </c>
      <c r="K10" s="21"/>
      <c r="L10" s="21"/>
      <c r="M10" s="5"/>
    </row>
    <row r="11" spans="1:13" s="2" customFormat="1" ht="24.95" customHeight="1" thickBot="1" x14ac:dyDescent="0.3">
      <c r="A11" s="22">
        <v>2</v>
      </c>
      <c r="B11" s="24" t="s">
        <v>9</v>
      </c>
      <c r="C11" s="26">
        <v>1</v>
      </c>
      <c r="D11" s="22">
        <v>24</v>
      </c>
      <c r="E11" s="22">
        <f>12*D11</f>
        <v>288</v>
      </c>
      <c r="F11" s="28">
        <v>101837</v>
      </c>
      <c r="G11" s="30">
        <f>ROUND(F11/21/8,2)</f>
        <v>606.16999999999996</v>
      </c>
      <c r="H11" s="20">
        <f>G11*E11*C11</f>
        <v>174576.96</v>
      </c>
      <c r="I11" s="32">
        <v>9</v>
      </c>
      <c r="J11" s="11" t="str">
        <f>"2*12*"&amp;G11&amp;""</f>
        <v>2*12*606,17</v>
      </c>
      <c r="K11" s="20">
        <f>J12*I11*C11</f>
        <v>130932.72</v>
      </c>
      <c r="L11" s="20">
        <f t="shared" ref="L11" si="0">ROUND(H11+K11,2)</f>
        <v>305509.68</v>
      </c>
      <c r="M11" s="1"/>
    </row>
    <row r="12" spans="1:13" s="2" customFormat="1" ht="24.95" customHeight="1" thickBot="1" x14ac:dyDescent="0.3">
      <c r="A12" s="23"/>
      <c r="B12" s="25"/>
      <c r="C12" s="27"/>
      <c r="D12" s="23"/>
      <c r="E12" s="23"/>
      <c r="F12" s="29"/>
      <c r="G12" s="31"/>
      <c r="H12" s="21"/>
      <c r="I12" s="33"/>
      <c r="J12" s="11">
        <f>ROUND(2*12*G11,2)</f>
        <v>14548.08</v>
      </c>
      <c r="K12" s="21"/>
      <c r="L12" s="21"/>
      <c r="M12" s="5"/>
    </row>
    <row r="13" spans="1:13" s="2" customFormat="1" ht="24.95" customHeight="1" thickBot="1" x14ac:dyDescent="0.3">
      <c r="A13" s="22">
        <v>3</v>
      </c>
      <c r="B13" s="24" t="s">
        <v>10</v>
      </c>
      <c r="C13" s="26">
        <v>1</v>
      </c>
      <c r="D13" s="22">
        <v>51</v>
      </c>
      <c r="E13" s="22">
        <f>12*D13</f>
        <v>612</v>
      </c>
      <c r="F13" s="28">
        <v>117037</v>
      </c>
      <c r="G13" s="30">
        <f>ROUND(F13/21/8,2)</f>
        <v>696.65</v>
      </c>
      <c r="H13" s="20">
        <f>G13*E13*C13</f>
        <v>426349.8</v>
      </c>
      <c r="I13" s="32">
        <v>9</v>
      </c>
      <c r="J13" s="11" t="str">
        <f>"2*12*"&amp;G13&amp;""</f>
        <v>2*12*696,65</v>
      </c>
      <c r="K13" s="20">
        <f>J14*I13*C13</f>
        <v>150476.4</v>
      </c>
      <c r="L13" s="20">
        <f t="shared" ref="L13" si="1">ROUND(H13+K13,2)</f>
        <v>576826.19999999995</v>
      </c>
      <c r="M13" s="1"/>
    </row>
    <row r="14" spans="1:13" s="2" customFormat="1" ht="24.95" customHeight="1" thickBot="1" x14ac:dyDescent="0.3">
      <c r="A14" s="23"/>
      <c r="B14" s="25"/>
      <c r="C14" s="27"/>
      <c r="D14" s="23"/>
      <c r="E14" s="23"/>
      <c r="F14" s="29"/>
      <c r="G14" s="31"/>
      <c r="H14" s="21"/>
      <c r="I14" s="33"/>
      <c r="J14" s="11">
        <f>ROUND(2*12*G13,2)</f>
        <v>16719.599999999999</v>
      </c>
      <c r="K14" s="21"/>
      <c r="L14" s="21"/>
      <c r="M14" s="5"/>
    </row>
    <row r="15" spans="1:13" s="2" customFormat="1" ht="24.95" customHeight="1" thickBot="1" x14ac:dyDescent="0.3">
      <c r="A15" s="22">
        <v>4</v>
      </c>
      <c r="B15" s="24" t="s">
        <v>11</v>
      </c>
      <c r="C15" s="26">
        <v>2</v>
      </c>
      <c r="D15" s="22">
        <v>24</v>
      </c>
      <c r="E15" s="22">
        <f>12*D15</f>
        <v>288</v>
      </c>
      <c r="F15" s="28">
        <v>53713</v>
      </c>
      <c r="G15" s="30">
        <f>ROUND(F15/21/8,2)</f>
        <v>319.72000000000003</v>
      </c>
      <c r="H15" s="20">
        <f>G15*E15*C15</f>
        <v>184158.72000000003</v>
      </c>
      <c r="I15" s="32">
        <v>9</v>
      </c>
      <c r="J15" s="11" t="str">
        <f>"2*12*"&amp;G15&amp;""</f>
        <v>2*12*319,72</v>
      </c>
      <c r="K15" s="20">
        <f>J16*I15*C15</f>
        <v>138119.04000000001</v>
      </c>
      <c r="L15" s="20">
        <f t="shared" ref="L15" si="2">ROUND(H15+K15,2)</f>
        <v>322277.76000000001</v>
      </c>
      <c r="M15" s="1"/>
    </row>
    <row r="16" spans="1:13" s="2" customFormat="1" ht="24.95" customHeight="1" thickBot="1" x14ac:dyDescent="0.3">
      <c r="A16" s="23"/>
      <c r="B16" s="25"/>
      <c r="C16" s="27"/>
      <c r="D16" s="23"/>
      <c r="E16" s="23"/>
      <c r="F16" s="29"/>
      <c r="G16" s="31"/>
      <c r="H16" s="21"/>
      <c r="I16" s="33"/>
      <c r="J16" s="11">
        <f>ROUND(2*12*G15,2)</f>
        <v>7673.28</v>
      </c>
      <c r="K16" s="21"/>
      <c r="L16" s="21"/>
      <c r="M16" s="5"/>
    </row>
    <row r="17" spans="1:16" s="2" customFormat="1" ht="24.95" customHeight="1" thickBot="1" x14ac:dyDescent="0.3">
      <c r="A17" s="22">
        <v>5</v>
      </c>
      <c r="B17" s="24" t="s">
        <v>12</v>
      </c>
      <c r="C17" s="26">
        <v>2</v>
      </c>
      <c r="D17" s="22">
        <v>24</v>
      </c>
      <c r="E17" s="22">
        <f t="shared" ref="E17" si="3">12*D17</f>
        <v>288</v>
      </c>
      <c r="F17" s="28">
        <v>53713</v>
      </c>
      <c r="G17" s="30">
        <f t="shared" ref="G17" si="4">ROUND(F17/21/8,2)</f>
        <v>319.72000000000003</v>
      </c>
      <c r="H17" s="20">
        <f>G17*E17*C17</f>
        <v>184158.72000000003</v>
      </c>
      <c r="I17" s="32">
        <v>9</v>
      </c>
      <c r="J17" s="11" t="str">
        <f>"2*12*"&amp;G17&amp;""</f>
        <v>2*12*319,72</v>
      </c>
      <c r="K17" s="20">
        <f>J18*I17*C17</f>
        <v>138119.04000000001</v>
      </c>
      <c r="L17" s="20">
        <f t="shared" ref="L17" si="5">ROUND(H17+K17,2)</f>
        <v>322277.76000000001</v>
      </c>
      <c r="M17" s="1"/>
    </row>
    <row r="18" spans="1:16" s="2" customFormat="1" ht="24.95" customHeight="1" thickBot="1" x14ac:dyDescent="0.3">
      <c r="A18" s="23"/>
      <c r="B18" s="25"/>
      <c r="C18" s="27"/>
      <c r="D18" s="23"/>
      <c r="E18" s="23"/>
      <c r="F18" s="29"/>
      <c r="G18" s="31"/>
      <c r="H18" s="21"/>
      <c r="I18" s="33"/>
      <c r="J18" s="11">
        <f>ROUND(2*12*G17,2)</f>
        <v>7673.28</v>
      </c>
      <c r="K18" s="21"/>
      <c r="L18" s="21"/>
      <c r="M18" s="5"/>
    </row>
    <row r="19" spans="1:16" ht="28.5" customHeight="1" thickBot="1" x14ac:dyDescent="0.3">
      <c r="A19" s="14"/>
      <c r="B19" s="14"/>
      <c r="C19" s="15">
        <f>SUM(C9:C18)</f>
        <v>9</v>
      </c>
      <c r="D19" s="43" t="s">
        <v>0</v>
      </c>
      <c r="E19" s="44"/>
      <c r="F19" s="44"/>
      <c r="G19" s="44"/>
      <c r="H19" s="44"/>
      <c r="I19" s="44"/>
      <c r="J19" s="44"/>
      <c r="K19" s="45"/>
      <c r="L19" s="16">
        <f>SUM(L9:L18)</f>
        <v>2580226.2000000002</v>
      </c>
      <c r="M19" s="6"/>
      <c r="O19" s="6"/>
      <c r="P19" s="7"/>
    </row>
    <row r="20" spans="1:16" ht="25.5" customHeight="1" thickBot="1" x14ac:dyDescent="0.3">
      <c r="A20" s="43" t="s">
        <v>29</v>
      </c>
      <c r="B20" s="44"/>
      <c r="C20" s="44"/>
      <c r="D20" s="44"/>
      <c r="E20" s="44"/>
      <c r="F20" s="44"/>
      <c r="G20" s="44"/>
      <c r="H20" s="44"/>
      <c r="I20" s="44"/>
      <c r="J20" s="44"/>
      <c r="K20" s="45"/>
      <c r="L20" s="16">
        <f>ROUND(L19*0.7,2)</f>
        <v>1806158.34</v>
      </c>
      <c r="M20" s="1"/>
      <c r="P20" s="2"/>
    </row>
    <row r="21" spans="1:16" ht="25.5" customHeight="1" thickBot="1" x14ac:dyDescent="0.3">
      <c r="A21" s="43" t="s">
        <v>2</v>
      </c>
      <c r="B21" s="44"/>
      <c r="C21" s="44"/>
      <c r="D21" s="44"/>
      <c r="E21" s="44"/>
      <c r="F21" s="44"/>
      <c r="G21" s="44"/>
      <c r="H21" s="44"/>
      <c r="I21" s="44"/>
      <c r="J21" s="44"/>
      <c r="K21" s="45"/>
      <c r="L21" s="16">
        <f>ROUND(L19*0.1,2)</f>
        <v>258022.62</v>
      </c>
      <c r="M21" s="1"/>
      <c r="P21" s="2"/>
    </row>
    <row r="22" spans="1:16" s="2" customFormat="1" ht="24.95" customHeight="1" thickBot="1" x14ac:dyDescent="0.3">
      <c r="A22" s="43" t="s">
        <v>22</v>
      </c>
      <c r="B22" s="44"/>
      <c r="C22" s="44"/>
      <c r="D22" s="44"/>
      <c r="E22" s="44"/>
      <c r="F22" s="44"/>
      <c r="G22" s="44"/>
      <c r="H22" s="44"/>
      <c r="I22" s="44"/>
      <c r="J22" s="44"/>
      <c r="K22" s="45"/>
      <c r="L22" s="16">
        <f>L19+L20+L21</f>
        <v>4644407.16</v>
      </c>
      <c r="M22" s="5"/>
    </row>
    <row r="23" spans="1:16" s="2" customFormat="1" ht="24.95" customHeight="1" thickBot="1" x14ac:dyDescent="0.3">
      <c r="A23" s="49" t="s">
        <v>30</v>
      </c>
      <c r="B23" s="50"/>
      <c r="C23" s="50"/>
      <c r="D23" s="50"/>
      <c r="E23" s="50"/>
      <c r="F23" s="50"/>
      <c r="G23" s="50"/>
      <c r="H23" s="50"/>
      <c r="I23" s="50"/>
      <c r="J23" s="50"/>
      <c r="K23" s="51"/>
      <c r="L23" s="16">
        <v>359877.5</v>
      </c>
      <c r="M23" s="5"/>
    </row>
    <row r="24" spans="1:16" s="2" customFormat="1" ht="24.95" customHeight="1" thickBot="1" x14ac:dyDescent="0.3">
      <c r="A24" s="49" t="s">
        <v>23</v>
      </c>
      <c r="B24" s="50"/>
      <c r="C24" s="50"/>
      <c r="D24" s="50"/>
      <c r="E24" s="50"/>
      <c r="F24" s="50"/>
      <c r="G24" s="50"/>
      <c r="H24" s="50"/>
      <c r="I24" s="50"/>
      <c r="J24" s="50"/>
      <c r="K24" s="51"/>
      <c r="L24" s="16">
        <v>1273999.8</v>
      </c>
      <c r="M24" s="5"/>
    </row>
    <row r="25" spans="1:16" ht="25.5" customHeight="1" thickBot="1" x14ac:dyDescent="0.3">
      <c r="A25" s="46" t="s">
        <v>17</v>
      </c>
      <c r="B25" s="47"/>
      <c r="C25" s="47"/>
      <c r="D25" s="47"/>
      <c r="E25" s="47"/>
      <c r="F25" s="47"/>
      <c r="G25" s="47"/>
      <c r="H25" s="47"/>
      <c r="I25" s="47"/>
      <c r="J25" s="47"/>
      <c r="K25" s="48"/>
      <c r="L25" s="12">
        <f>L22+L23+L24</f>
        <v>6278284.46</v>
      </c>
      <c r="M25" s="17"/>
      <c r="N25" s="9"/>
      <c r="P25" s="2"/>
    </row>
    <row r="26" spans="1:16" ht="25.5" customHeight="1" thickBot="1" x14ac:dyDescent="0.3">
      <c r="A26" s="40" t="s">
        <v>16</v>
      </c>
      <c r="B26" s="41"/>
      <c r="C26" s="41"/>
      <c r="D26" s="41"/>
      <c r="E26" s="41"/>
      <c r="F26" s="41"/>
      <c r="G26" s="41"/>
      <c r="H26" s="41"/>
      <c r="I26" s="41"/>
      <c r="J26" s="41"/>
      <c r="K26" s="42"/>
      <c r="L26" s="13">
        <f>ROUND(L25*22/100,2)</f>
        <v>1381222.58</v>
      </c>
      <c r="M26" s="18"/>
      <c r="P26" s="2"/>
    </row>
    <row r="27" spans="1:16" ht="25.5" customHeight="1" thickBot="1" x14ac:dyDescent="0.3">
      <c r="A27" s="34" t="s">
        <v>25</v>
      </c>
      <c r="B27" s="35"/>
      <c r="C27" s="35"/>
      <c r="D27" s="35"/>
      <c r="E27" s="35"/>
      <c r="F27" s="35"/>
      <c r="G27" s="35"/>
      <c r="H27" s="35"/>
      <c r="I27" s="35"/>
      <c r="J27" s="35"/>
      <c r="K27" s="36"/>
      <c r="L27" s="13">
        <f>L25+L26</f>
        <v>7659507.04</v>
      </c>
      <c r="M27" s="18"/>
      <c r="P27" s="2"/>
    </row>
  </sheetData>
  <mergeCells count="79">
    <mergeCell ref="A2:L2"/>
    <mergeCell ref="A3:L3"/>
    <mergeCell ref="A4:A5"/>
    <mergeCell ref="B4:B5"/>
    <mergeCell ref="C4:C5"/>
    <mergeCell ref="D4:D5"/>
    <mergeCell ref="E4:E5"/>
    <mergeCell ref="L4:L5"/>
    <mergeCell ref="F4:F5"/>
    <mergeCell ref="G4:G5"/>
    <mergeCell ref="H4:H5"/>
    <mergeCell ref="I4:I5"/>
    <mergeCell ref="K4:K5"/>
    <mergeCell ref="A7:L7"/>
    <mergeCell ref="A26:K26"/>
    <mergeCell ref="D19:K19"/>
    <mergeCell ref="A20:K20"/>
    <mergeCell ref="A21:K21"/>
    <mergeCell ref="A25:K25"/>
    <mergeCell ref="G11:G12"/>
    <mergeCell ref="A24:K24"/>
    <mergeCell ref="A22:K22"/>
    <mergeCell ref="A23:K23"/>
    <mergeCell ref="A8:L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K9:K10"/>
    <mergeCell ref="L9:L10"/>
    <mergeCell ref="C11:C12"/>
    <mergeCell ref="D11:D12"/>
    <mergeCell ref="E11:E12"/>
    <mergeCell ref="H15:H16"/>
    <mergeCell ref="I15:I16"/>
    <mergeCell ref="F11:F12"/>
    <mergeCell ref="H11:H12"/>
    <mergeCell ref="I11:I12"/>
    <mergeCell ref="K11:K12"/>
    <mergeCell ref="L11:L12"/>
    <mergeCell ref="G13:G14"/>
    <mergeCell ref="H13:H14"/>
    <mergeCell ref="I13:I14"/>
    <mergeCell ref="K13:K14"/>
    <mergeCell ref="L13:L14"/>
    <mergeCell ref="A11:A12"/>
    <mergeCell ref="B11:B12"/>
    <mergeCell ref="H17:H18"/>
    <mergeCell ref="I17:I18"/>
    <mergeCell ref="A27:K27"/>
    <mergeCell ref="K17:K18"/>
    <mergeCell ref="D13:D14"/>
    <mergeCell ref="B17:B18"/>
    <mergeCell ref="A13:A14"/>
    <mergeCell ref="B13:B14"/>
    <mergeCell ref="C13:C14"/>
    <mergeCell ref="E13:E14"/>
    <mergeCell ref="F13:F14"/>
    <mergeCell ref="A17:A18"/>
    <mergeCell ref="L17:L18"/>
    <mergeCell ref="A15:A16"/>
    <mergeCell ref="B15:B16"/>
    <mergeCell ref="C15:C16"/>
    <mergeCell ref="D15:D16"/>
    <mergeCell ref="E15:E16"/>
    <mergeCell ref="F15:F16"/>
    <mergeCell ref="G15:G16"/>
    <mergeCell ref="C17:C18"/>
    <mergeCell ref="D17:D18"/>
    <mergeCell ref="E17:E18"/>
    <mergeCell ref="F17:F18"/>
    <mergeCell ref="G17:G18"/>
    <mergeCell ref="K15:K16"/>
    <mergeCell ref="L15:L16"/>
  </mergeCells>
  <pageMargins left="0.23622047244094491" right="0.23622047244094491" top="0.35433070866141736" bottom="0.15748031496062992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</vt:lpstr>
      <vt:lpstr>П!Область_печати</vt:lpstr>
    </vt:vector>
  </TitlesOfParts>
  <Company>ГУП "Московское имущество"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Михирева Татьяна Олеговна</dc:creator>
  <cp:lastModifiedBy>Владислав Родимов</cp:lastModifiedBy>
  <cp:lastPrinted>2025-06-17T19:03:38Z</cp:lastPrinted>
  <dcterms:created xsi:type="dcterms:W3CDTF">2019-10-22T09:17:09Z</dcterms:created>
  <dcterms:modified xsi:type="dcterms:W3CDTF">2025-12-23T13:14:20Z</dcterms:modified>
</cp:coreProperties>
</file>